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229"/>
  <workbookPr filterPrivacy="1"/>
  <bookViews>
    <workbookView xWindow="0" yWindow="0" windowWidth="22260" windowHeight="12645" activeTab="1"/>
  </bookViews>
  <sheets>
    <sheet name="Desaturation until clear to fly" sheetId="1" r:id="rId1"/>
    <sheet name="Zieldrücke Pcomp" sheetId="2" r:id="rId2"/>
  </sheets>
  <calcPr calcId="171027"/>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2" l="1"/>
  <c r="D9" i="2"/>
  <c r="D10" i="2"/>
  <c r="D11" i="2"/>
  <c r="D12" i="2"/>
  <c r="D13" i="2"/>
  <c r="D14" i="2"/>
  <c r="D15" i="2"/>
  <c r="D16" i="2"/>
  <c r="D17" i="2"/>
  <c r="D18" i="2"/>
  <c r="D19" i="2"/>
  <c r="D20" i="2"/>
  <c r="D21" i="2"/>
  <c r="D22" i="2"/>
  <c r="D23" i="2"/>
  <c r="D8" i="2"/>
  <c r="B53" i="1"/>
  <c r="B14" i="1"/>
  <c r="B13" i="1"/>
  <c r="B37" i="1" l="1"/>
  <c r="E6" i="2"/>
  <c r="B59" i="1"/>
  <c r="B60" i="1"/>
  <c r="B20" i="1"/>
  <c r="B21" i="1"/>
  <c r="B36" i="1"/>
  <c r="B39" i="1" s="1"/>
  <c r="B41" i="1" s="1"/>
  <c r="B42" i="1" s="1"/>
  <c r="E9" i="2" l="1"/>
  <c r="E18" i="2"/>
  <c r="E11" i="2"/>
  <c r="E15" i="2"/>
  <c r="E19" i="2"/>
  <c r="E23" i="2"/>
  <c r="E10" i="2"/>
  <c r="E14" i="2"/>
  <c r="E22" i="2"/>
  <c r="E12" i="2"/>
  <c r="E16" i="2"/>
  <c r="E20" i="2"/>
  <c r="E8" i="2"/>
  <c r="E13" i="2"/>
  <c r="E17" i="2"/>
  <c r="E21" i="2"/>
  <c r="B66" i="1"/>
  <c r="B68" i="1" s="1"/>
  <c r="B69" i="1" s="1"/>
  <c r="B23" i="1"/>
  <c r="B27" i="1" s="1"/>
  <c r="B28" i="1" s="1"/>
</calcChain>
</file>

<file path=xl/sharedStrings.xml><?xml version="1.0" encoding="utf-8"?>
<sst xmlns="http://schemas.openxmlformats.org/spreadsheetml/2006/main" count="130" uniqueCount="87">
  <si>
    <t>bar</t>
  </si>
  <si>
    <t>[1]</t>
  </si>
  <si>
    <t>N2_ratio =</t>
  </si>
  <si>
    <t>pres_surface =</t>
  </si>
  <si>
    <t>ppN2 =</t>
  </si>
  <si>
    <t>N2_ratio * (pres_surface - ppWater)</t>
  </si>
  <si>
    <t>ppWater =</t>
  </si>
  <si>
    <t>float_desat_mul =</t>
  </si>
  <si>
    <t>char_I_desat_mul =</t>
  </si>
  <si>
    <t>SURFACE_DESAT_FACTOR =</t>
  </si>
  <si>
    <t>%</t>
  </si>
  <si>
    <t>char_I_desat_mul * 0,01 * SURFACE_DESAT_FACTOR</t>
  </si>
  <si>
    <t>hwos-Code:</t>
  </si>
  <si>
    <t>temp1 =</t>
  </si>
  <si>
    <t>&lt;- Spielwert</t>
  </si>
  <si>
    <t>fix</t>
  </si>
  <si>
    <t>temp2 =</t>
  </si>
  <si>
    <t>min</t>
  </si>
  <si>
    <t>log(1.0 - temp1) / -0,6931</t>
  </si>
  <si>
    <t>Referenz-Code:</t>
  </si>
  <si>
    <t>0,05 * ppN2</t>
  </si>
  <si>
    <t>Prüfung ob pres_tissue_N2 &gt; 1,05 * ppN2, wenn nicht: clear to fly</t>
  </si>
  <si>
    <t>Druckverhältnis: temp1 =</t>
  </si>
  <si>
    <t>Anzahl Halbwertzeiten: temp1 =</t>
  </si>
  <si>
    <t xml:space="preserve"> Desat-Zeit: temp2 =</t>
  </si>
  <si>
    <t xml:space="preserve"> Zieldruck über ppN2: temp1 =</t>
  </si>
  <si>
    <t xml:space="preserve"> Istdruck über ppN2: temp2 =</t>
  </si>
  <si>
    <t>Parameter</t>
  </si>
  <si>
    <t>log(temp1) / -0,6931</t>
  </si>
  <si>
    <t>Bühlmann a =</t>
  </si>
  <si>
    <t>Bühlmann b =</t>
  </si>
  <si>
    <t>minimaler Umgebungsdruck =</t>
  </si>
  <si>
    <t>Kompartiment</t>
  </si>
  <si>
    <t>a</t>
  </si>
  <si>
    <t>b</t>
  </si>
  <si>
    <t>[bar]</t>
  </si>
  <si>
    <t>/|\</t>
  </si>
  <si>
    <t>|</t>
  </si>
  <si>
    <t>Zielgewebedruck
vor Abflug</t>
  </si>
  <si>
    <t>#</t>
  </si>
  <si>
    <t>grün: worst-case</t>
  </si>
  <si>
    <t>typische Werte:</t>
  </si>
  <si>
    <t>Höhe</t>
  </si>
  <si>
    <t>[m]</t>
  </si>
  <si>
    <t>/       .
------
\       .</t>
  </si>
  <si>
    <t xml:space="preserve">Zielgewebedruck: Pcomp[i] = </t>
  </si>
  <si>
    <t>hier Worst-Case-Werte von Kompartment #16</t>
  </si>
  <si>
    <t>&lt;- hier Spielwert, später Konstanten: Berechnung siehe nächstes Tabellenblatt</t>
  </si>
  <si>
    <t>; ab hier gilt temp1 &gt;= 0, temp2 &gt; temp1, also temp2 &gt; temp1 &gt;= 0, mithin temp2 &gt; 0</t>
  </si>
  <si>
    <t>Zieldrücke Pcomp[i] für minimalen Umgebungsdruck [bar]:</t>
  </si>
  <si>
    <t>Anwendung</t>
  </si>
  <si>
    <t>Referenz-Code, angepasst auf sicheren Gewebedruck fürs Fliegen bzw. aufsuchen größerer Höhen</t>
  </si>
  <si>
    <t>Bereich Bergseetauchen</t>
  </si>
  <si>
    <t>Cabin Altitude Warning im Cockpit</t>
  </si>
  <si>
    <t>Excessive Cabin Altitude Warning,</t>
  </si>
  <si>
    <t>Umgebungsdruck
(ca.)</t>
  </si>
  <si>
    <t>Diesen Druck dürfen die jeweiligen Gewebe maximal haben, wenn ich in ein Flugzeug einsteige das seinen Kabinendruck absenkt auf:</t>
  </si>
  <si>
    <t>[%]</t>
  </si>
  <si>
    <t>&lt;- Spielwert, realistischer Min-Max-Bereich = 0,95 … 1,08</t>
  </si>
  <si>
    <t>Gegen diese Werte könnte man noch den GF_high gegen
multiplizieren! Allerdings ist es bei den langsamen Geweben
auch so schon gerade eben möglich überhaupt abzusättigen...</t>
  </si>
  <si>
    <t>Prüfung ob (temp1 &lt; 0), wenn ja ist keine Entsättigung möglich, Desat-Zeit = unendlich (1), break</t>
  </si>
  <si>
    <t>Prüfung ob (temp2 &lt;= temp1), wenn ja: clear to fly, Desat-Zeit = 0 für dieses Gewebe, continue</t>
  </si>
  <si>
    <t>Normaldruck</t>
  </si>
  <si>
    <t>Druckkabine Flugzeug im Reiseflug</t>
  </si>
  <si>
    <t>bedingt Notsinkflug</t>
  </si>
  <si>
    <t>105% vom aktuellen Luftdruck reicht bei Schönwetterlagen mit hohem Luftdruck nicht, stattdessen muss der Gewebezieldruck am absoluten Druck
in der Flugzeugkabine und dem aus diesem Druck heraus maximal toleriertem Gewebe-Überdruck bestimmt werden.</t>
  </si>
  <si>
    <t>N2 und He dürfen nicht getrennt betrachtet werden, vielmehr sind die Partialdrücke von N2 und He je Kompartiment zu addieren
und diese dürfen in Summe maximal dem tolerierten Gewebe-Überdruck entsprechen.</t>
  </si>
  <si>
    <t>Probleme machen im wesentlichen die langsamen Gewebe, diese müssen auf Oberflächen-Normaldruck schon
nahezu entsättigt sein um überhaupt fliegen zu dürfen.</t>
  </si>
  <si>
    <t>Bühlmann Koeffizienten für N2
(auch für He benutzt,
da konservativer)</t>
  </si>
  <si>
    <r>
      <t xml:space="preserve">Pcomp[i] - ppN2                  </t>
    </r>
    <r>
      <rPr>
        <sz val="11"/>
        <color rgb="FFFF0000"/>
        <rFont val="Calibri"/>
        <family val="2"/>
        <scheme val="minor"/>
      </rPr>
      <t xml:space="preserve"> ; hier müsste noch ein Anteil fürs He abgezogen werden, siehe nächstes Tabellenblatt!</t>
    </r>
  </si>
  <si>
    <t xml:space="preserve">     (1) könnte passieren bei den ganz langsamen Geweben wenn sehr hohe Luftdrücke herrschen sowie ein sehr niedriger Zieldruck (He-Reserve!) erreicht werden muss.</t>
  </si>
  <si>
    <t>Sicherere Gewebedrücke fürs Fliegen bzw. aufsuchen größerer Höhen (siehe nächstes Tabellenblatt)</t>
  </si>
  <si>
    <t>pres_tissue_N2[i] - ppN2</t>
  </si>
  <si>
    <t>pres_tissue_N2[i] =</t>
  </si>
  <si>
    <t>var_N2_ht[i] =</t>
  </si>
  <si>
    <t>1,05 * ppN2 - pres_tissue_N2[i]</t>
  </si>
  <si>
    <t>ppN2 - pres_tisse_N2[i]</t>
  </si>
  <si>
    <t>var_N2_ht[i] * temp1</t>
  </si>
  <si>
    <r>
      <t xml:space="preserve">(Pcomp[i] - a) * b </t>
    </r>
    <r>
      <rPr>
        <sz val="11"/>
        <color rgb="FFFF0000"/>
        <rFont val="Calibri"/>
        <family val="2"/>
        <scheme val="minor"/>
      </rPr>
      <t xml:space="preserve">                 ; sollte ca. 0,55 bar sein fürs Fliegen in allen Situationen</t>
    </r>
  </si>
  <si>
    <r>
      <t xml:space="preserve">temp1 / temp2 </t>
    </r>
    <r>
      <rPr>
        <sz val="11"/>
        <color rgb="FFFF0000"/>
        <rFont val="Calibri"/>
        <family val="2"/>
        <scheme val="minor"/>
      </rPr>
      <t xml:space="preserve">                      ; temp2 kann nicht Null werden wg. Prüfung oben</t>
    </r>
  </si>
  <si>
    <r>
      <t xml:space="preserve">if (temp2 &gt;= 0) temp1 = 0.0 else temp1= temp1/temp2          </t>
    </r>
    <r>
      <rPr>
        <sz val="11"/>
        <color rgb="FFFF0000"/>
        <rFont val="Calibri"/>
        <family val="2"/>
        <scheme val="minor"/>
      </rPr>
      <t>; temp2 könnte Null werden</t>
    </r>
  </si>
  <si>
    <r>
      <t>Prüfung ob 0.0 &lt; temp1 &lt; 1.0, wenn nicht: clear to fly</t>
    </r>
    <r>
      <rPr>
        <sz val="11"/>
        <color rgb="FFFF0000"/>
        <rFont val="Calibri"/>
        <family val="2"/>
        <scheme val="minor"/>
      </rPr>
      <t xml:space="preserve">             ; fängt DIV/0 ab</t>
    </r>
  </si>
  <si>
    <r>
      <t xml:space="preserve">var_N2_ht[i] * temp1 / </t>
    </r>
    <r>
      <rPr>
        <sz val="11"/>
        <color rgb="FF7030A0"/>
        <rFont val="Calibri"/>
        <family val="2"/>
        <scheme val="minor"/>
      </rPr>
      <t>float_desat_mul                                       ; "Eierfaktor"</t>
    </r>
  </si>
  <si>
    <r>
      <t xml:space="preserve">temp1 / temp2 </t>
    </r>
    <r>
      <rPr>
        <sz val="11"/>
        <color rgb="FFFF0000"/>
        <rFont val="Calibri"/>
        <family val="2"/>
        <scheme val="minor"/>
      </rPr>
      <t xml:space="preserve">                     ; temp2 = 0 kann nicht passieren, siehe oben</t>
    </r>
  </si>
  <si>
    <r>
      <rPr>
        <b/>
        <sz val="11"/>
        <color theme="1"/>
        <rFont val="Calibri"/>
        <family val="2"/>
        <scheme val="minor"/>
      </rPr>
      <t xml:space="preserve">Pcomp
</t>
    </r>
    <r>
      <rPr>
        <sz val="11"/>
        <color theme="1"/>
        <rFont val="Calibri"/>
        <family val="2"/>
        <scheme val="minor"/>
      </rPr>
      <t xml:space="preserve">= MAX für ppN2 </t>
    </r>
    <r>
      <rPr>
        <b/>
        <sz val="11"/>
        <color theme="1"/>
        <rFont val="Calibri"/>
        <family val="2"/>
        <scheme val="minor"/>
      </rPr>
      <t xml:space="preserve">+ </t>
    </r>
    <r>
      <rPr>
        <sz val="11"/>
        <color theme="1"/>
        <rFont val="Calibri"/>
        <family val="2"/>
        <scheme val="minor"/>
      </rPr>
      <t>ppHe</t>
    </r>
  </si>
  <si>
    <t>Vergleich:
entspricht
% über ppN2
von:</t>
  </si>
  <si>
    <r>
      <t xml:space="preserve">Da für die kombinierte Betrachtung von N2 und He keine geschlossene Formel zur Berechnung der notwendigen Halbwertzeiten besteht,
kann ersatzweise eine Aufteilung vorgenommen werden z.B. so dass vom Zielgewebedruck ein bestimmter Anteil für das Helium
reserviert wird und der N2 dann seinen Zielwert um diesen abgezeigten Zielwert niedriger gesetzt bekommt.
</t>
    </r>
    <r>
      <rPr>
        <sz val="11"/>
        <color rgb="FFFF0000"/>
        <rFont val="Calibri"/>
        <family val="2"/>
        <scheme val="minor"/>
      </rPr>
      <t>1,05 x ppN2 @ Oberfläche + 0,1 bar absolut He ist u.U. zu viel!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</si>
</sst>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
    <numFmt numFmtId="165" formatCode="0.0"/>
    <numFmt numFmtId="166" formatCode="0.000"/>
  </numFmts>
  <fonts count="7" x14ac:knownFonts="1">
    <font>
      <sz val="11"/>
      <color theme="1"/>
      <name val="Calibri"/>
      <family val="2"/>
      <scheme val="minor"/>
    </font>
    <font>
      <sz val="11"/>
      <color rgb="FFFF0000"/>
      <name val="Calibri"/>
      <family val="2"/>
      <scheme val="minor"/>
    </font>
    <font>
      <b/>
      <sz val="11"/>
      <color theme="1"/>
      <name val="Calibri"/>
      <family val="2"/>
      <scheme val="minor"/>
    </font>
    <font>
      <sz val="11"/>
      <color rgb="FF7030A0"/>
      <name val="Calibri"/>
      <family val="2"/>
      <scheme val="minor"/>
    </font>
    <font>
      <sz val="11"/>
      <color theme="5" tint="-0.499984740745262"/>
      <name val="Calibri"/>
      <family val="2"/>
      <scheme val="minor"/>
    </font>
    <font>
      <sz val="11"/>
      <name val="Calibri"/>
      <family val="2"/>
      <scheme val="minor"/>
    </font>
    <font>
      <sz val="11"/>
      <color theme="9" tint="-0.499984740745262"/>
      <name val="Calibri"/>
      <family val="2"/>
      <scheme val="minor"/>
    </font>
  </fonts>
  <fills count="7">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s>
  <borders count="1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73">
    <xf numFmtId="0" fontId="0" fillId="0" borderId="0" xfId="0"/>
    <xf numFmtId="0" fontId="0" fillId="0" borderId="0" xfId="0" applyAlignment="1">
      <alignment horizontal="right"/>
    </xf>
    <xf numFmtId="0" fontId="0" fillId="0" borderId="0" xfId="0" applyAlignment="1">
      <alignment horizontal="center"/>
    </xf>
    <xf numFmtId="49" fontId="0" fillId="0" borderId="0" xfId="0" applyNumberFormat="1"/>
    <xf numFmtId="164" fontId="0" fillId="0" borderId="0" xfId="0" applyNumberFormat="1" applyBorder="1" applyAlignment="1">
      <alignment horizontal="center"/>
    </xf>
    <xf numFmtId="164" fontId="0" fillId="0" borderId="0" xfId="0" applyNumberFormat="1" applyAlignment="1">
      <alignment horizontal="center"/>
    </xf>
    <xf numFmtId="1" fontId="0" fillId="0" borderId="0" xfId="0" applyNumberFormat="1" applyBorder="1" applyAlignment="1">
      <alignment horizontal="center"/>
    </xf>
    <xf numFmtId="0" fontId="0" fillId="0" borderId="2" xfId="0" applyBorder="1" applyAlignment="1">
      <alignment horizontal="center"/>
    </xf>
    <xf numFmtId="0" fontId="0" fillId="0" borderId="4" xfId="0" applyBorder="1" applyAlignment="1">
      <alignment horizontal="right"/>
    </xf>
    <xf numFmtId="0" fontId="0" fillId="0" borderId="0" xfId="0" applyBorder="1" applyAlignment="1">
      <alignment horizontal="center"/>
    </xf>
    <xf numFmtId="49" fontId="0" fillId="0" borderId="5" xfId="0" applyNumberFormat="1" applyBorder="1"/>
    <xf numFmtId="165" fontId="0" fillId="0" borderId="0" xfId="0" applyNumberFormat="1" applyBorder="1" applyAlignment="1">
      <alignment horizontal="center"/>
    </xf>
    <xf numFmtId="0" fontId="0" fillId="0" borderId="6" xfId="0" applyBorder="1" applyAlignment="1">
      <alignment horizontal="right"/>
    </xf>
    <xf numFmtId="164" fontId="0" fillId="0" borderId="7" xfId="0" applyNumberFormat="1" applyBorder="1" applyAlignment="1">
      <alignment horizontal="center"/>
    </xf>
    <xf numFmtId="0" fontId="0" fillId="0" borderId="7" xfId="0" applyBorder="1" applyAlignment="1">
      <alignment horizontal="center"/>
    </xf>
    <xf numFmtId="49" fontId="0" fillId="0" borderId="8" xfId="0" applyNumberFormat="1" applyBorder="1"/>
    <xf numFmtId="49" fontId="1" fillId="0" borderId="8" xfId="0" applyNumberFormat="1" applyFont="1" applyBorder="1"/>
    <xf numFmtId="0" fontId="0" fillId="0" borderId="0" xfId="0" applyBorder="1" applyAlignment="1">
      <alignment horizontal="center" vertical="center" wrapText="1"/>
    </xf>
    <xf numFmtId="2" fontId="0" fillId="0" borderId="0" xfId="0" applyNumberFormat="1" applyBorder="1" applyAlignment="1">
      <alignment horizontal="center"/>
    </xf>
    <xf numFmtId="0" fontId="0" fillId="2" borderId="0" xfId="0" applyFill="1" applyAlignment="1">
      <alignment horizontal="center"/>
    </xf>
    <xf numFmtId="0" fontId="0" fillId="0" borderId="0" xfId="0" applyAlignment="1">
      <alignment vertical="center" wrapText="1"/>
    </xf>
    <xf numFmtId="0" fontId="0" fillId="0" borderId="0" xfId="0" applyAlignment="1">
      <alignment horizontal="center" vertical="center" wrapText="1"/>
    </xf>
    <xf numFmtId="49" fontId="1" fillId="0" borderId="5" xfId="0" applyNumberFormat="1" applyFont="1" applyBorder="1"/>
    <xf numFmtId="0" fontId="0" fillId="0" borderId="1" xfId="0" applyBorder="1" applyAlignment="1">
      <alignment horizontal="center"/>
    </xf>
    <xf numFmtId="0" fontId="0" fillId="0" borderId="3" xfId="0" applyBorder="1"/>
    <xf numFmtId="0" fontId="0" fillId="0" borderId="5" xfId="0" applyBorder="1"/>
    <xf numFmtId="0" fontId="0" fillId="0" borderId="4" xfId="0" applyBorder="1" applyAlignment="1">
      <alignment horizontal="center"/>
    </xf>
    <xf numFmtId="0" fontId="0" fillId="0" borderId="4"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xf>
    <xf numFmtId="0" fontId="0" fillId="0" borderId="8" xfId="0" applyBorder="1"/>
    <xf numFmtId="0" fontId="0" fillId="0" borderId="3" xfId="0" applyBorder="1" applyAlignment="1">
      <alignment horizontal="center"/>
    </xf>
    <xf numFmtId="0" fontId="0" fillId="0" borderId="5" xfId="0" applyBorder="1" applyAlignment="1">
      <alignment horizontal="center"/>
    </xf>
    <xf numFmtId="0" fontId="0" fillId="0" borderId="8" xfId="0" applyBorder="1" applyAlignment="1">
      <alignment horizontal="center"/>
    </xf>
    <xf numFmtId="166" fontId="0" fillId="0" borderId="4" xfId="0" applyNumberFormat="1" applyBorder="1" applyAlignment="1">
      <alignment horizontal="center"/>
    </xf>
    <xf numFmtId="0" fontId="0" fillId="3" borderId="5" xfId="0" applyFill="1" applyBorder="1" applyAlignment="1">
      <alignment horizontal="center"/>
    </xf>
    <xf numFmtId="0" fontId="0" fillId="0" borderId="5" xfId="0" applyFill="1" applyBorder="1" applyAlignment="1">
      <alignment horizontal="center"/>
    </xf>
    <xf numFmtId="0" fontId="0" fillId="0" borderId="0" xfId="0" applyAlignment="1">
      <alignment horizontal="center" vertical="center" wrapText="1"/>
    </xf>
    <xf numFmtId="0" fontId="1" fillId="0" borderId="5" xfId="0" applyFont="1" applyBorder="1" applyAlignment="1">
      <alignment horizontal="center"/>
    </xf>
    <xf numFmtId="0" fontId="4" fillId="3" borderId="5" xfId="0" applyFont="1" applyFill="1" applyBorder="1" applyAlignment="1">
      <alignment horizontal="center"/>
    </xf>
    <xf numFmtId="0" fontId="5" fillId="0" borderId="0" xfId="0" applyFont="1" applyBorder="1" applyAlignment="1">
      <alignment horizontal="center"/>
    </xf>
    <xf numFmtId="0" fontId="6" fillId="3" borderId="5" xfId="0" applyFont="1" applyFill="1" applyBorder="1" applyAlignment="1">
      <alignment horizontal="center"/>
    </xf>
    <xf numFmtId="9" fontId="0" fillId="0" borderId="5" xfId="0" applyNumberFormat="1" applyBorder="1" applyAlignment="1">
      <alignment horizontal="center"/>
    </xf>
    <xf numFmtId="0" fontId="0" fillId="0" borderId="5" xfId="0" applyBorder="1" applyAlignment="1">
      <alignment horizontal="center" vertical="center" wrapText="1"/>
    </xf>
    <xf numFmtId="0" fontId="0" fillId="0" borderId="0" xfId="0" applyAlignment="1">
      <alignment horizontal="center" vertical="center"/>
    </xf>
    <xf numFmtId="9" fontId="0" fillId="0" borderId="0" xfId="0" applyNumberFormat="1"/>
    <xf numFmtId="0" fontId="0" fillId="0" borderId="0" xfId="0" applyBorder="1" applyAlignment="1">
      <alignment horizontal="center" vertical="center" wrapText="1"/>
    </xf>
    <xf numFmtId="0" fontId="0" fillId="0" borderId="0" xfId="0" applyBorder="1" applyAlignment="1">
      <alignment horizontal="center" vertical="center"/>
    </xf>
    <xf numFmtId="164" fontId="0" fillId="0" borderId="0" xfId="0" applyNumberFormat="1"/>
    <xf numFmtId="1" fontId="0" fillId="0" borderId="0" xfId="0" applyNumberFormat="1"/>
    <xf numFmtId="164" fontId="0" fillId="0" borderId="5" xfId="0" applyNumberFormat="1" applyBorder="1" applyAlignment="1">
      <alignment horizontal="center" vertical="center"/>
    </xf>
    <xf numFmtId="0" fontId="0" fillId="0" borderId="0" xfId="0" applyAlignment="1">
      <alignment vertical="center"/>
    </xf>
    <xf numFmtId="0" fontId="2" fillId="6" borderId="5" xfId="0" applyFont="1" applyFill="1" applyBorder="1" applyAlignment="1">
      <alignment horizontal="center"/>
    </xf>
    <xf numFmtId="1" fontId="0" fillId="6" borderId="0" xfId="0" applyNumberFormat="1" applyFill="1" applyBorder="1" applyAlignment="1">
      <alignment horizontal="center"/>
    </xf>
    <xf numFmtId="166" fontId="0" fillId="6" borderId="0" xfId="0" applyNumberFormat="1" applyFill="1" applyBorder="1" applyAlignment="1">
      <alignment horizontal="center"/>
    </xf>
    <xf numFmtId="2" fontId="0" fillId="6" borderId="0" xfId="0" applyNumberFormat="1" applyFill="1" applyBorder="1" applyAlignment="1">
      <alignment horizontal="center"/>
    </xf>
    <xf numFmtId="164" fontId="0" fillId="6" borderId="0" xfId="0" applyNumberFormat="1" applyFill="1" applyBorder="1" applyAlignment="1">
      <alignment horizontal="center"/>
    </xf>
    <xf numFmtId="0" fontId="0" fillId="0" borderId="0" xfId="0" applyBorder="1"/>
    <xf numFmtId="0" fontId="2" fillId="5" borderId="9" xfId="0" applyFont="1" applyFill="1" applyBorder="1" applyAlignment="1">
      <alignment horizontal="center"/>
    </xf>
    <xf numFmtId="0" fontId="2" fillId="5" borderId="10" xfId="0" applyFont="1" applyFill="1" applyBorder="1" applyAlignment="1">
      <alignment horizontal="center"/>
    </xf>
    <xf numFmtId="0" fontId="2" fillId="5" borderId="11" xfId="0" applyFont="1" applyFill="1" applyBorder="1" applyAlignment="1">
      <alignment horizontal="center"/>
    </xf>
    <xf numFmtId="49" fontId="0" fillId="0" borderId="5" xfId="0" applyNumberFormat="1" applyBorder="1" applyAlignment="1">
      <alignment horizontal="left" vertical="center"/>
    </xf>
    <xf numFmtId="0" fontId="2" fillId="0" borderId="4" xfId="0" applyFont="1" applyBorder="1" applyAlignment="1">
      <alignment horizontal="right"/>
    </xf>
    <xf numFmtId="0" fontId="2" fillId="0" borderId="0" xfId="0" applyFont="1" applyBorder="1" applyAlignment="1">
      <alignment horizontal="right"/>
    </xf>
    <xf numFmtId="0" fontId="2" fillId="0" borderId="4" xfId="0" applyFont="1" applyBorder="1" applyAlignment="1">
      <alignment horizontal="center"/>
    </xf>
    <xf numFmtId="0" fontId="2" fillId="0" borderId="0" xfId="0" applyFont="1" applyBorder="1" applyAlignment="1">
      <alignment horizontal="center"/>
    </xf>
    <xf numFmtId="0" fontId="2" fillId="0" borderId="5" xfId="0" applyFont="1" applyBorder="1" applyAlignment="1">
      <alignment horizontal="center"/>
    </xf>
    <xf numFmtId="0" fontId="0" fillId="0" borderId="0" xfId="0"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5" xfId="0" applyBorder="1" applyAlignment="1">
      <alignment horizontal="center" vertical="center"/>
    </xf>
    <xf numFmtId="0" fontId="0" fillId="4" borderId="0" xfId="0" applyFill="1" applyAlignment="1">
      <alignment horizontal="center" vertical="center" wrapText="1"/>
    </xf>
    <xf numFmtId="0" fontId="0" fillId="0" borderId="0" xfId="0" applyBorder="1" applyAlignment="1">
      <alignment horizontal="center" vertical="center" wrapText="1"/>
    </xf>
  </cellXfs>
  <cellStyles count="1">
    <cellStyle name="Standard" xfId="0" builtinId="0"/>
  </cellStyles>
  <dxfs count="3">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2"/>
  <sheetViews>
    <sheetView workbookViewId="0">
      <selection activeCell="B13" sqref="B13"/>
    </sheetView>
  </sheetViews>
  <sheetFormatPr baseColWidth="10" defaultColWidth="9.140625" defaultRowHeight="15" x14ac:dyDescent="0.25"/>
  <cols>
    <col min="1" max="1" width="34.42578125" style="1" bestFit="1" customWidth="1"/>
    <col min="2" max="2" width="9.140625" style="5"/>
    <col min="3" max="3" width="9.140625" style="2"/>
    <col min="4" max="4" width="102.140625" style="3" bestFit="1" customWidth="1"/>
  </cols>
  <sheetData>
    <row r="1" spans="1:4" ht="15.75" thickBot="1" x14ac:dyDescent="0.3"/>
    <row r="2" spans="1:4" ht="15.75" thickBot="1" x14ac:dyDescent="0.3">
      <c r="A2" s="58" t="s">
        <v>27</v>
      </c>
      <c r="B2" s="59"/>
      <c r="C2" s="59"/>
      <c r="D2" s="60"/>
    </row>
    <row r="3" spans="1:4" x14ac:dyDescent="0.25">
      <c r="A3" s="8"/>
      <c r="B3" s="4"/>
      <c r="C3" s="9"/>
      <c r="D3" s="10"/>
    </row>
    <row r="4" spans="1:4" x14ac:dyDescent="0.25">
      <c r="A4" s="8" t="s">
        <v>9</v>
      </c>
      <c r="B4" s="4">
        <v>0.70420000000000005</v>
      </c>
      <c r="C4" s="9" t="s">
        <v>1</v>
      </c>
      <c r="D4" s="10" t="s">
        <v>15</v>
      </c>
    </row>
    <row r="5" spans="1:4" x14ac:dyDescent="0.25">
      <c r="A5" s="8" t="s">
        <v>6</v>
      </c>
      <c r="B5" s="4">
        <v>6.2700000000000006E-2</v>
      </c>
      <c r="C5" s="9" t="s">
        <v>0</v>
      </c>
      <c r="D5" s="10" t="s">
        <v>15</v>
      </c>
    </row>
    <row r="6" spans="1:4" x14ac:dyDescent="0.25">
      <c r="A6" s="8" t="s">
        <v>2</v>
      </c>
      <c r="B6" s="4">
        <v>0.79020000000000001</v>
      </c>
      <c r="C6" s="9" t="s">
        <v>1</v>
      </c>
      <c r="D6" s="10" t="s">
        <v>15</v>
      </c>
    </row>
    <row r="7" spans="1:4" x14ac:dyDescent="0.25">
      <c r="A7" s="8"/>
      <c r="B7" s="4"/>
      <c r="C7" s="9"/>
      <c r="D7" s="10"/>
    </row>
    <row r="8" spans="1:4" x14ac:dyDescent="0.25">
      <c r="A8" s="8" t="s">
        <v>8</v>
      </c>
      <c r="B8" s="53">
        <v>100</v>
      </c>
      <c r="C8" s="9" t="s">
        <v>10</v>
      </c>
      <c r="D8" s="10" t="s">
        <v>14</v>
      </c>
    </row>
    <row r="9" spans="1:4" x14ac:dyDescent="0.25">
      <c r="A9" s="8" t="s">
        <v>3</v>
      </c>
      <c r="B9" s="54">
        <v>1.0349999999999999</v>
      </c>
      <c r="C9" s="9" t="s">
        <v>0</v>
      </c>
      <c r="D9" s="10" t="s">
        <v>58</v>
      </c>
    </row>
    <row r="10" spans="1:4" x14ac:dyDescent="0.25">
      <c r="A10" s="8" t="s">
        <v>73</v>
      </c>
      <c r="B10" s="54">
        <v>1</v>
      </c>
      <c r="C10" s="9" t="s">
        <v>0</v>
      </c>
      <c r="D10" s="10" t="s">
        <v>14</v>
      </c>
    </row>
    <row r="11" spans="1:4" x14ac:dyDescent="0.25">
      <c r="A11" s="8" t="s">
        <v>74</v>
      </c>
      <c r="B11" s="53">
        <v>635</v>
      </c>
      <c r="C11" s="9" t="s">
        <v>17</v>
      </c>
      <c r="D11" s="10" t="s">
        <v>14</v>
      </c>
    </row>
    <row r="12" spans="1:4" x14ac:dyDescent="0.25">
      <c r="A12" s="8"/>
      <c r="B12" s="4"/>
      <c r="C12" s="9"/>
      <c r="D12" s="10"/>
    </row>
    <row r="13" spans="1:4" x14ac:dyDescent="0.25">
      <c r="A13" s="8" t="s">
        <v>4</v>
      </c>
      <c r="B13" s="4">
        <f>B6*(B9-B5)</f>
        <v>0.76831145999999995</v>
      </c>
      <c r="C13" s="9" t="s">
        <v>0</v>
      </c>
      <c r="D13" s="10" t="s">
        <v>5</v>
      </c>
    </row>
    <row r="14" spans="1:4" x14ac:dyDescent="0.25">
      <c r="A14" s="8" t="s">
        <v>7</v>
      </c>
      <c r="B14" s="4">
        <f>B8*0.01*B4</f>
        <v>0.70420000000000005</v>
      </c>
      <c r="C14" s="9" t="s">
        <v>1</v>
      </c>
      <c r="D14" s="10" t="s">
        <v>11</v>
      </c>
    </row>
    <row r="15" spans="1:4" ht="15.75" thickBot="1" x14ac:dyDescent="0.3">
      <c r="A15" s="12"/>
      <c r="B15" s="13"/>
      <c r="C15" s="14"/>
      <c r="D15" s="15"/>
    </row>
    <row r="17" spans="1:4" ht="15.75" thickBot="1" x14ac:dyDescent="0.3"/>
    <row r="18" spans="1:4" ht="15.75" thickBot="1" x14ac:dyDescent="0.3">
      <c r="A18" s="58" t="s">
        <v>12</v>
      </c>
      <c r="B18" s="59"/>
      <c r="C18" s="59"/>
      <c r="D18" s="60"/>
    </row>
    <row r="19" spans="1:4" x14ac:dyDescent="0.25">
      <c r="A19" s="8"/>
      <c r="B19" s="4"/>
      <c r="C19" s="9"/>
      <c r="D19" s="10"/>
    </row>
    <row r="20" spans="1:4" x14ac:dyDescent="0.25">
      <c r="A20" s="8" t="s">
        <v>13</v>
      </c>
      <c r="B20" s="4">
        <f>1.05*B13-B10</f>
        <v>-0.19327296700000007</v>
      </c>
      <c r="C20" s="9" t="s">
        <v>0</v>
      </c>
      <c r="D20" s="10" t="s">
        <v>75</v>
      </c>
    </row>
    <row r="21" spans="1:4" x14ac:dyDescent="0.25">
      <c r="A21" s="8" t="s">
        <v>16</v>
      </c>
      <c r="B21" s="4">
        <f>B13-B10</f>
        <v>-0.23168854000000005</v>
      </c>
      <c r="C21" s="9" t="s">
        <v>0</v>
      </c>
      <c r="D21" s="10" t="s">
        <v>76</v>
      </c>
    </row>
    <row r="22" spans="1:4" x14ac:dyDescent="0.25">
      <c r="A22" s="8"/>
      <c r="B22" s="4"/>
      <c r="C22" s="9"/>
      <c r="D22" s="10"/>
    </row>
    <row r="23" spans="1:4" x14ac:dyDescent="0.25">
      <c r="A23" s="8" t="s">
        <v>22</v>
      </c>
      <c r="B23" s="4">
        <f>IF(B21&gt;=0,0,B20/B21)</f>
        <v>0.83419303777390119</v>
      </c>
      <c r="C23" s="9" t="s">
        <v>1</v>
      </c>
      <c r="D23" s="10" t="s">
        <v>80</v>
      </c>
    </row>
    <row r="24" spans="1:4" x14ac:dyDescent="0.25">
      <c r="A24" s="8"/>
      <c r="B24" s="4"/>
      <c r="C24" s="9"/>
      <c r="D24" s="10"/>
    </row>
    <row r="25" spans="1:4" x14ac:dyDescent="0.25">
      <c r="A25" s="8"/>
      <c r="B25" s="4"/>
      <c r="C25" s="9"/>
      <c r="D25" s="10" t="s">
        <v>81</v>
      </c>
    </row>
    <row r="26" spans="1:4" x14ac:dyDescent="0.25">
      <c r="A26" s="8"/>
      <c r="B26" s="4"/>
      <c r="C26" s="9"/>
      <c r="D26" s="10"/>
    </row>
    <row r="27" spans="1:4" x14ac:dyDescent="0.25">
      <c r="A27" s="8" t="s">
        <v>23</v>
      </c>
      <c r="B27" s="11">
        <f>-LOG(1-B23,2)</f>
        <v>2.5924235080887894</v>
      </c>
      <c r="C27" s="9" t="s">
        <v>1</v>
      </c>
      <c r="D27" s="10" t="s">
        <v>18</v>
      </c>
    </row>
    <row r="28" spans="1:4" x14ac:dyDescent="0.25">
      <c r="A28" s="8" t="s">
        <v>24</v>
      </c>
      <c r="B28" s="6">
        <f>B11*B27/B14</f>
        <v>2337.6724334512655</v>
      </c>
      <c r="C28" s="9" t="s">
        <v>17</v>
      </c>
      <c r="D28" s="10" t="s">
        <v>82</v>
      </c>
    </row>
    <row r="29" spans="1:4" ht="15.75" thickBot="1" x14ac:dyDescent="0.3">
      <c r="A29" s="12"/>
      <c r="B29" s="13"/>
      <c r="C29" s="14"/>
      <c r="D29" s="15"/>
    </row>
    <row r="31" spans="1:4" ht="15.75" thickBot="1" x14ac:dyDescent="0.3"/>
    <row r="32" spans="1:4" ht="15.75" thickBot="1" x14ac:dyDescent="0.3">
      <c r="A32" s="58" t="s">
        <v>19</v>
      </c>
      <c r="B32" s="59"/>
      <c r="C32" s="59"/>
      <c r="D32" s="60"/>
    </row>
    <row r="33" spans="1:4" x14ac:dyDescent="0.25">
      <c r="A33" s="8"/>
      <c r="B33" s="4"/>
      <c r="C33" s="9"/>
      <c r="D33" s="10"/>
    </row>
    <row r="34" spans="1:4" x14ac:dyDescent="0.25">
      <c r="A34" s="8"/>
      <c r="B34" s="4"/>
      <c r="C34" s="9"/>
      <c r="D34" s="10" t="s">
        <v>21</v>
      </c>
    </row>
    <row r="35" spans="1:4" x14ac:dyDescent="0.25">
      <c r="A35" s="8"/>
      <c r="B35" s="4"/>
      <c r="C35" s="9"/>
      <c r="D35" s="10"/>
    </row>
    <row r="36" spans="1:4" x14ac:dyDescent="0.25">
      <c r="A36" s="8" t="s">
        <v>25</v>
      </c>
      <c r="B36" s="4">
        <f>0.05*B13</f>
        <v>3.8415573000000001E-2</v>
      </c>
      <c r="C36" s="9" t="s">
        <v>0</v>
      </c>
      <c r="D36" s="10" t="s">
        <v>20</v>
      </c>
    </row>
    <row r="37" spans="1:4" x14ac:dyDescent="0.25">
      <c r="A37" s="8" t="s">
        <v>26</v>
      </c>
      <c r="B37" s="4">
        <f>B10-B13</f>
        <v>0.23168854000000005</v>
      </c>
      <c r="C37" s="9" t="s">
        <v>0</v>
      </c>
      <c r="D37" s="10" t="s">
        <v>72</v>
      </c>
    </row>
    <row r="38" spans="1:4" x14ac:dyDescent="0.25">
      <c r="A38" s="8"/>
      <c r="B38" s="4"/>
      <c r="C38" s="9"/>
      <c r="D38" s="10"/>
    </row>
    <row r="39" spans="1:4" x14ac:dyDescent="0.25">
      <c r="A39" s="8" t="s">
        <v>22</v>
      </c>
      <c r="B39" s="4">
        <f>B36/B37</f>
        <v>0.16580696222609886</v>
      </c>
      <c r="C39" s="9" t="s">
        <v>1</v>
      </c>
      <c r="D39" s="10" t="s">
        <v>79</v>
      </c>
    </row>
    <row r="40" spans="1:4" x14ac:dyDescent="0.25">
      <c r="A40" s="8"/>
      <c r="B40" s="4"/>
      <c r="C40" s="9"/>
      <c r="D40" s="10"/>
    </row>
    <row r="41" spans="1:4" x14ac:dyDescent="0.25">
      <c r="A41" s="8" t="s">
        <v>23</v>
      </c>
      <c r="B41" s="11">
        <f>-LOG(B39,2)</f>
        <v>2.5924235080887885</v>
      </c>
      <c r="C41" s="9" t="s">
        <v>1</v>
      </c>
      <c r="D41" s="10" t="s">
        <v>28</v>
      </c>
    </row>
    <row r="42" spans="1:4" x14ac:dyDescent="0.25">
      <c r="A42" s="8" t="s">
        <v>24</v>
      </c>
      <c r="B42" s="6">
        <f>B41*B11</f>
        <v>1646.1889276363806</v>
      </c>
      <c r="C42" s="9" t="s">
        <v>17</v>
      </c>
      <c r="D42" s="10" t="s">
        <v>77</v>
      </c>
    </row>
    <row r="43" spans="1:4" ht="15.75" thickBot="1" x14ac:dyDescent="0.3">
      <c r="A43" s="12"/>
      <c r="B43" s="13"/>
      <c r="C43" s="14"/>
      <c r="D43" s="15"/>
    </row>
    <row r="45" spans="1:4" ht="15.75" thickBot="1" x14ac:dyDescent="0.3"/>
    <row r="46" spans="1:4" ht="15.75" thickBot="1" x14ac:dyDescent="0.3">
      <c r="A46" s="58" t="s">
        <v>71</v>
      </c>
      <c r="B46" s="59"/>
      <c r="C46" s="59"/>
      <c r="D46" s="60"/>
    </row>
    <row r="47" spans="1:4" x14ac:dyDescent="0.25">
      <c r="A47" s="8"/>
      <c r="B47" s="4"/>
      <c r="C47" s="9"/>
      <c r="D47" s="10"/>
    </row>
    <row r="48" spans="1:4" x14ac:dyDescent="0.25">
      <c r="A48" s="8" t="s">
        <v>45</v>
      </c>
      <c r="B48" s="55">
        <v>0.8</v>
      </c>
      <c r="C48" s="9" t="s">
        <v>0</v>
      </c>
      <c r="D48" s="10" t="s">
        <v>47</v>
      </c>
    </row>
    <row r="49" spans="1:7" x14ac:dyDescent="0.25">
      <c r="A49" s="8"/>
      <c r="B49" s="4"/>
      <c r="C49" s="9"/>
      <c r="D49" s="10"/>
    </row>
    <row r="50" spans="1:7" x14ac:dyDescent="0.25">
      <c r="A50" s="8" t="s">
        <v>29</v>
      </c>
      <c r="B50" s="56">
        <v>0.23269999999999999</v>
      </c>
      <c r="C50" s="9" t="s">
        <v>0</v>
      </c>
      <c r="D50" s="61" t="s">
        <v>46</v>
      </c>
    </row>
    <row r="51" spans="1:7" x14ac:dyDescent="0.25">
      <c r="A51" s="8" t="s">
        <v>30</v>
      </c>
      <c r="B51" s="56">
        <v>0.96530000000000005</v>
      </c>
      <c r="C51" s="9" t="s">
        <v>1</v>
      </c>
      <c r="D51" s="61"/>
    </row>
    <row r="52" spans="1:7" x14ac:dyDescent="0.25">
      <c r="A52" s="8"/>
      <c r="B52" s="4"/>
      <c r="C52" s="9"/>
      <c r="D52" s="10"/>
    </row>
    <row r="53" spans="1:7" x14ac:dyDescent="0.25">
      <c r="A53" s="8" t="s">
        <v>31</v>
      </c>
      <c r="B53" s="4">
        <f>(B48-B50)*B51</f>
        <v>0.54761469000000007</v>
      </c>
      <c r="C53" s="9" t="s">
        <v>0</v>
      </c>
      <c r="D53" s="10" t="s">
        <v>78</v>
      </c>
    </row>
    <row r="54" spans="1:7" ht="15.75" thickBot="1" x14ac:dyDescent="0.3">
      <c r="A54" s="12"/>
      <c r="B54" s="13"/>
      <c r="C54" s="14"/>
      <c r="D54" s="16"/>
    </row>
    <row r="56" spans="1:7" ht="15.75" thickBot="1" x14ac:dyDescent="0.3"/>
    <row r="57" spans="1:7" ht="15.75" thickBot="1" x14ac:dyDescent="0.3">
      <c r="A57" s="58" t="s">
        <v>51</v>
      </c>
      <c r="B57" s="59"/>
      <c r="C57" s="59"/>
      <c r="D57" s="60"/>
    </row>
    <row r="58" spans="1:7" x14ac:dyDescent="0.25">
      <c r="A58" s="8"/>
      <c r="B58" s="4"/>
      <c r="C58" s="9"/>
      <c r="D58" s="10"/>
    </row>
    <row r="59" spans="1:7" x14ac:dyDescent="0.25">
      <c r="A59" s="8" t="s">
        <v>25</v>
      </c>
      <c r="B59" s="4">
        <f>B48-B13</f>
        <v>3.1688540000000098E-2</v>
      </c>
      <c r="C59" s="9" t="s">
        <v>0</v>
      </c>
      <c r="D59" s="10" t="s">
        <v>69</v>
      </c>
      <c r="G59" s="48"/>
    </row>
    <row r="60" spans="1:7" x14ac:dyDescent="0.25">
      <c r="A60" s="8" t="s">
        <v>26</v>
      </c>
      <c r="B60" s="4">
        <f>B10-B13</f>
        <v>0.23168854000000005</v>
      </c>
      <c r="C60" s="9" t="s">
        <v>0</v>
      </c>
      <c r="D60" s="10" t="s">
        <v>72</v>
      </c>
    </row>
    <row r="61" spans="1:7" x14ac:dyDescent="0.25">
      <c r="A61" s="8"/>
      <c r="B61" s="4"/>
      <c r="C61" s="9"/>
      <c r="D61" s="10"/>
    </row>
    <row r="62" spans="1:7" x14ac:dyDescent="0.25">
      <c r="A62" s="8"/>
      <c r="B62" s="4"/>
      <c r="C62" s="9"/>
      <c r="D62" s="10" t="s">
        <v>60</v>
      </c>
    </row>
    <row r="63" spans="1:7" x14ac:dyDescent="0.25">
      <c r="A63" s="8"/>
      <c r="B63" s="4"/>
      <c r="C63" s="9"/>
      <c r="D63" s="10" t="s">
        <v>61</v>
      </c>
    </row>
    <row r="64" spans="1:7" x14ac:dyDescent="0.25">
      <c r="A64" s="8"/>
      <c r="B64" s="4"/>
      <c r="C64" s="9"/>
      <c r="D64" s="22" t="s">
        <v>48</v>
      </c>
    </row>
    <row r="65" spans="1:7" x14ac:dyDescent="0.25">
      <c r="A65" s="8"/>
      <c r="B65" s="4"/>
      <c r="C65" s="9"/>
      <c r="D65" s="10"/>
    </row>
    <row r="66" spans="1:7" x14ac:dyDescent="0.25">
      <c r="A66" s="8" t="s">
        <v>22</v>
      </c>
      <c r="B66" s="4">
        <f>B59/B60</f>
        <v>0.13677215109560487</v>
      </c>
      <c r="C66" s="9" t="s">
        <v>1</v>
      </c>
      <c r="D66" s="10" t="s">
        <v>83</v>
      </c>
    </row>
    <row r="67" spans="1:7" x14ac:dyDescent="0.25">
      <c r="A67" s="8"/>
      <c r="B67" s="4"/>
      <c r="C67" s="9"/>
      <c r="D67" s="10"/>
    </row>
    <row r="68" spans="1:7" x14ac:dyDescent="0.25">
      <c r="A68" s="8" t="s">
        <v>23</v>
      </c>
      <c r="B68" s="11">
        <f>-LOG(B66,2)</f>
        <v>2.8701535895638597</v>
      </c>
      <c r="C68" s="9" t="s">
        <v>1</v>
      </c>
      <c r="D68" s="10" t="s">
        <v>28</v>
      </c>
      <c r="G68" s="49"/>
    </row>
    <row r="69" spans="1:7" x14ac:dyDescent="0.25">
      <c r="A69" s="8" t="s">
        <v>24</v>
      </c>
      <c r="B69" s="6">
        <f>B11*B68</f>
        <v>1822.5475293730508</v>
      </c>
      <c r="C69" s="9" t="s">
        <v>17</v>
      </c>
      <c r="D69" s="10" t="s">
        <v>77</v>
      </c>
    </row>
    <row r="70" spans="1:7" ht="15.75" thickBot="1" x14ac:dyDescent="0.3">
      <c r="A70" s="12"/>
      <c r="B70" s="13"/>
      <c r="C70" s="14"/>
      <c r="D70" s="15"/>
    </row>
    <row r="72" spans="1:7" x14ac:dyDescent="0.25">
      <c r="A72" s="3" t="s">
        <v>70</v>
      </c>
    </row>
  </sheetData>
  <mergeCells count="6">
    <mergeCell ref="A57:D57"/>
    <mergeCell ref="A32:D32"/>
    <mergeCell ref="A18:D18"/>
    <mergeCell ref="A2:D2"/>
    <mergeCell ref="A46:D46"/>
    <mergeCell ref="D50:D51"/>
  </mergeCells>
  <pageMargins left="0.70866141732283472" right="0.70866141732283472" top="0.39370078740157483" bottom="0.39370078740157483" header="0.31496062992125984" footer="0.31496062992125984"/>
  <pageSetup paperSize="9" scale="84" fitToHeight="5" orientation="landscape" verticalDpi="597"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tabSelected="1" workbookViewId="0">
      <selection activeCell="G19" sqref="G19"/>
    </sheetView>
  </sheetViews>
  <sheetFormatPr baseColWidth="10" defaultRowHeight="15" x14ac:dyDescent="0.25"/>
  <cols>
    <col min="1" max="1" width="13.85546875" style="2" bestFit="1" customWidth="1"/>
    <col min="2" max="3" width="14.7109375" style="2" customWidth="1"/>
    <col min="4" max="4" width="21.7109375" style="2" customWidth="1"/>
    <col min="5" max="5" width="14.5703125" customWidth="1"/>
    <col min="7" max="7" width="16.42578125" style="2" bestFit="1" customWidth="1"/>
    <col min="8" max="8" width="14.140625" style="2" customWidth="1"/>
    <col min="9" max="9" width="32.7109375" style="2" bestFit="1" customWidth="1"/>
  </cols>
  <sheetData>
    <row r="1" spans="1:12" ht="15.75" thickBot="1" x14ac:dyDescent="0.3"/>
    <row r="2" spans="1:12" x14ac:dyDescent="0.25">
      <c r="A2" s="23"/>
      <c r="B2" s="7"/>
      <c r="C2" s="7"/>
      <c r="D2" s="7"/>
      <c r="E2" s="24"/>
      <c r="G2" s="23"/>
      <c r="H2" s="7"/>
      <c r="I2" s="31"/>
    </row>
    <row r="3" spans="1:12" x14ac:dyDescent="0.25">
      <c r="A3" s="62" t="s">
        <v>49</v>
      </c>
      <c r="B3" s="63"/>
      <c r="C3" s="63"/>
      <c r="D3" s="63"/>
      <c r="E3" s="52">
        <v>0.55000000000000004</v>
      </c>
      <c r="G3" s="64" t="s">
        <v>41</v>
      </c>
      <c r="H3" s="65"/>
      <c r="I3" s="66"/>
    </row>
    <row r="4" spans="1:12" x14ac:dyDescent="0.25">
      <c r="A4" s="26"/>
      <c r="B4" s="9"/>
      <c r="C4" s="9"/>
      <c r="D4" s="9"/>
      <c r="E4" s="25"/>
      <c r="G4" s="26"/>
      <c r="H4" s="9"/>
      <c r="I4" s="32"/>
    </row>
    <row r="5" spans="1:12" ht="70.5" customHeight="1" x14ac:dyDescent="0.25">
      <c r="A5" s="27" t="s">
        <v>32</v>
      </c>
      <c r="B5" s="72" t="s">
        <v>68</v>
      </c>
      <c r="C5" s="69"/>
      <c r="D5" s="17" t="s">
        <v>38</v>
      </c>
      <c r="E5" s="43" t="s">
        <v>85</v>
      </c>
      <c r="G5" s="68" t="s">
        <v>55</v>
      </c>
      <c r="H5" s="69" t="s">
        <v>42</v>
      </c>
      <c r="I5" s="70" t="s">
        <v>50</v>
      </c>
    </row>
    <row r="6" spans="1:12" s="51" customFormat="1" ht="37.5" customHeight="1" x14ac:dyDescent="0.25">
      <c r="A6" s="28" t="s">
        <v>39</v>
      </c>
      <c r="B6" s="47" t="s">
        <v>33</v>
      </c>
      <c r="C6" s="47" t="s">
        <v>34</v>
      </c>
      <c r="D6" s="46" t="s">
        <v>84</v>
      </c>
      <c r="E6" s="50">
        <f>'Desaturation until clear to fly'!B13</f>
        <v>0.76831145999999995</v>
      </c>
      <c r="G6" s="68"/>
      <c r="H6" s="69"/>
      <c r="I6" s="70"/>
      <c r="K6" s="44"/>
    </row>
    <row r="7" spans="1:12" ht="15.75" thickBot="1" x14ac:dyDescent="0.3">
      <c r="A7" s="29"/>
      <c r="B7" s="14" t="s">
        <v>1</v>
      </c>
      <c r="C7" s="14" t="s">
        <v>35</v>
      </c>
      <c r="D7" s="14" t="s">
        <v>35</v>
      </c>
      <c r="E7" s="33" t="s">
        <v>57</v>
      </c>
      <c r="G7" s="29" t="s">
        <v>35</v>
      </c>
      <c r="H7" s="14" t="s">
        <v>43</v>
      </c>
      <c r="I7" s="33"/>
    </row>
    <row r="8" spans="1:12" x14ac:dyDescent="0.25">
      <c r="A8" s="26">
        <v>1</v>
      </c>
      <c r="B8" s="4">
        <v>1.2599</v>
      </c>
      <c r="C8" s="4">
        <v>0.505</v>
      </c>
      <c r="D8" s="18">
        <f t="shared" ref="D8:D23" si="0">($E$3/C8)+B8</f>
        <v>2.3490089108910892</v>
      </c>
      <c r="E8" s="42">
        <f>D8/$E$6</f>
        <v>3.0573654477197167</v>
      </c>
      <c r="F8" s="45"/>
      <c r="G8" s="34">
        <v>1.0129999999999999</v>
      </c>
      <c r="H8" s="9">
        <v>0</v>
      </c>
      <c r="I8" s="36" t="s">
        <v>62</v>
      </c>
      <c r="K8" s="18"/>
    </row>
    <row r="9" spans="1:12" x14ac:dyDescent="0.25">
      <c r="A9" s="26">
        <v>2</v>
      </c>
      <c r="B9" s="4">
        <v>1</v>
      </c>
      <c r="C9" s="4">
        <v>0.65139999999999998</v>
      </c>
      <c r="D9" s="18">
        <f t="shared" si="0"/>
        <v>1.8443352778630642</v>
      </c>
      <c r="E9" s="42">
        <f t="shared" ref="E9:E23" si="1">D9/$E$6</f>
        <v>2.400504709200959</v>
      </c>
      <c r="F9" s="45"/>
      <c r="G9" s="34">
        <v>0.95</v>
      </c>
      <c r="H9" s="9">
        <v>500</v>
      </c>
      <c r="I9" s="35"/>
      <c r="K9" s="18"/>
    </row>
    <row r="10" spans="1:12" x14ac:dyDescent="0.25">
      <c r="A10" s="26">
        <v>3</v>
      </c>
      <c r="B10" s="4">
        <v>0.86180000000000001</v>
      </c>
      <c r="C10" s="4">
        <v>0.72219999999999995</v>
      </c>
      <c r="D10" s="18">
        <f t="shared" si="0"/>
        <v>1.6233618942121297</v>
      </c>
      <c r="E10" s="42">
        <f t="shared" si="1"/>
        <v>2.1128955882190406</v>
      </c>
      <c r="F10" s="45"/>
      <c r="G10" s="34">
        <v>0.89</v>
      </c>
      <c r="H10" s="9">
        <v>1000</v>
      </c>
      <c r="I10" s="35"/>
      <c r="K10" s="18"/>
    </row>
    <row r="11" spans="1:12" x14ac:dyDescent="0.25">
      <c r="A11" s="26">
        <v>4</v>
      </c>
      <c r="B11" s="4">
        <v>0.75619999999999998</v>
      </c>
      <c r="C11" s="4">
        <v>0.77249999999999996</v>
      </c>
      <c r="D11" s="18">
        <f t="shared" si="0"/>
        <v>1.4681741100323626</v>
      </c>
      <c r="E11" s="42">
        <f t="shared" si="1"/>
        <v>1.910910075495116</v>
      </c>
      <c r="F11" s="45"/>
      <c r="G11" s="34">
        <v>0.83499999999999996</v>
      </c>
      <c r="H11" s="9">
        <v>1500</v>
      </c>
      <c r="I11" s="35"/>
      <c r="K11" s="18"/>
    </row>
    <row r="12" spans="1:12" x14ac:dyDescent="0.25">
      <c r="A12" s="26">
        <v>5</v>
      </c>
      <c r="B12" s="4">
        <v>0.66669999999999996</v>
      </c>
      <c r="C12" s="4">
        <v>0.8125</v>
      </c>
      <c r="D12" s="18">
        <f t="shared" si="0"/>
        <v>1.3436230769230768</v>
      </c>
      <c r="E12" s="42">
        <f t="shared" si="1"/>
        <v>1.7487999943708725</v>
      </c>
      <c r="F12" s="45"/>
      <c r="G12" s="34">
        <v>0.78</v>
      </c>
      <c r="H12" s="9">
        <v>2000</v>
      </c>
      <c r="I12" s="35"/>
      <c r="K12" s="18"/>
      <c r="L12" s="48"/>
    </row>
    <row r="13" spans="1:12" x14ac:dyDescent="0.25">
      <c r="A13" s="26">
        <v>6</v>
      </c>
      <c r="B13" s="4">
        <v>0.59330000000000005</v>
      </c>
      <c r="C13" s="4">
        <v>0.84340000000000004</v>
      </c>
      <c r="D13" s="18">
        <f t="shared" si="0"/>
        <v>1.2454223618686271</v>
      </c>
      <c r="E13" s="42">
        <f t="shared" si="1"/>
        <v>1.6209863144155461</v>
      </c>
      <c r="F13" s="45"/>
      <c r="G13" s="34">
        <v>0.73499999999999999</v>
      </c>
      <c r="H13" s="9">
        <v>2500</v>
      </c>
      <c r="I13" s="41" t="s">
        <v>63</v>
      </c>
      <c r="K13" s="18"/>
    </row>
    <row r="14" spans="1:12" x14ac:dyDescent="0.25">
      <c r="A14" s="26">
        <v>7</v>
      </c>
      <c r="B14" s="4">
        <v>0.5282</v>
      </c>
      <c r="C14" s="4">
        <v>0.86929999999999996</v>
      </c>
      <c r="D14" s="18">
        <f t="shared" si="0"/>
        <v>1.1608929713562639</v>
      </c>
      <c r="E14" s="42">
        <f t="shared" si="1"/>
        <v>1.5109666219950226</v>
      </c>
      <c r="F14" s="45"/>
      <c r="G14" s="34">
        <v>0.68899999999999995</v>
      </c>
      <c r="H14" s="9">
        <v>3000</v>
      </c>
      <c r="I14" s="39" t="s">
        <v>53</v>
      </c>
      <c r="K14" s="18"/>
    </row>
    <row r="15" spans="1:12" x14ac:dyDescent="0.25">
      <c r="A15" s="26">
        <v>8</v>
      </c>
      <c r="B15" s="4">
        <v>0.47010000000000002</v>
      </c>
      <c r="C15" s="4">
        <v>0.89100000000000001</v>
      </c>
      <c r="D15" s="18">
        <f t="shared" si="0"/>
        <v>1.087383950617284</v>
      </c>
      <c r="E15" s="42">
        <f t="shared" si="1"/>
        <v>1.4152905523721904</v>
      </c>
      <c r="F15" s="45"/>
      <c r="G15" s="34">
        <v>0.64700000000000002</v>
      </c>
      <c r="H15" s="9">
        <v>3500</v>
      </c>
      <c r="I15" s="32"/>
      <c r="K15" s="18"/>
    </row>
    <row r="16" spans="1:12" x14ac:dyDescent="0.25">
      <c r="A16" s="26">
        <v>9</v>
      </c>
      <c r="B16" s="4">
        <v>0.41870000000000002</v>
      </c>
      <c r="C16" s="4">
        <v>0.90920000000000001</v>
      </c>
      <c r="D16" s="18">
        <f t="shared" si="0"/>
        <v>1.0236274087109547</v>
      </c>
      <c r="E16" s="42">
        <f t="shared" si="1"/>
        <v>1.3323078751304254</v>
      </c>
      <c r="F16" s="45"/>
      <c r="G16" s="34">
        <v>0.60599999999999998</v>
      </c>
      <c r="H16" s="9">
        <v>4000</v>
      </c>
      <c r="I16" s="32"/>
      <c r="K16" s="18"/>
    </row>
    <row r="17" spans="1:11" x14ac:dyDescent="0.25">
      <c r="A17" s="26">
        <v>10</v>
      </c>
      <c r="B17" s="4">
        <v>0.37980000000000003</v>
      </c>
      <c r="C17" s="4">
        <v>0.92220000000000002</v>
      </c>
      <c r="D17" s="18">
        <f t="shared" si="0"/>
        <v>0.97619991325092181</v>
      </c>
      <c r="E17" s="42">
        <f t="shared" si="1"/>
        <v>1.2705783579629566</v>
      </c>
      <c r="F17" s="45"/>
      <c r="G17" s="34">
        <v>0.56599999999999995</v>
      </c>
      <c r="H17" s="9">
        <v>4500</v>
      </c>
      <c r="I17" s="38" t="s">
        <v>54</v>
      </c>
      <c r="K17" s="18"/>
    </row>
    <row r="18" spans="1:11" x14ac:dyDescent="0.25">
      <c r="A18" s="26">
        <v>11</v>
      </c>
      <c r="B18" s="4">
        <v>0.34970000000000001</v>
      </c>
      <c r="C18" s="4">
        <v>0.93189999999999995</v>
      </c>
      <c r="D18" s="18">
        <f t="shared" si="0"/>
        <v>0.93989208069535368</v>
      </c>
      <c r="E18" s="42">
        <f t="shared" si="1"/>
        <v>1.2233216991132134</v>
      </c>
      <c r="F18" s="45"/>
      <c r="G18" s="34"/>
      <c r="H18" s="9"/>
      <c r="I18" s="38" t="s">
        <v>64</v>
      </c>
      <c r="K18" s="18"/>
    </row>
    <row r="19" spans="1:11" x14ac:dyDescent="0.25">
      <c r="A19" s="26">
        <v>12</v>
      </c>
      <c r="B19" s="4">
        <v>0.32229999999999998</v>
      </c>
      <c r="C19" s="4">
        <v>0.94030000000000002</v>
      </c>
      <c r="D19" s="18">
        <f t="shared" si="0"/>
        <v>0.90721970647665628</v>
      </c>
      <c r="E19" s="42">
        <f t="shared" si="1"/>
        <v>1.1807967910262023</v>
      </c>
      <c r="F19" s="45"/>
      <c r="G19" s="34"/>
      <c r="H19" s="9"/>
      <c r="I19" s="32"/>
      <c r="K19" s="18"/>
    </row>
    <row r="20" spans="1:11" x14ac:dyDescent="0.25">
      <c r="A20" s="26">
        <v>13</v>
      </c>
      <c r="B20" s="4">
        <v>0.29709999999999998</v>
      </c>
      <c r="C20" s="4">
        <v>0.94769999999999999</v>
      </c>
      <c r="D20" s="18">
        <f t="shared" si="0"/>
        <v>0.87745243220428404</v>
      </c>
      <c r="E20" s="42">
        <f t="shared" si="1"/>
        <v>1.1420530317278934</v>
      </c>
      <c r="F20" s="45"/>
      <c r="G20" s="34"/>
      <c r="H20" s="9"/>
      <c r="I20" s="32"/>
      <c r="K20" s="18"/>
    </row>
    <row r="21" spans="1:11" x14ac:dyDescent="0.25">
      <c r="A21" s="26">
        <v>14</v>
      </c>
      <c r="B21" s="4">
        <v>0.2737</v>
      </c>
      <c r="C21" s="4">
        <v>0.95440000000000003</v>
      </c>
      <c r="D21" s="18">
        <f t="shared" si="0"/>
        <v>0.84997829002514669</v>
      </c>
      <c r="E21" s="42">
        <f t="shared" si="1"/>
        <v>1.1062939110984322</v>
      </c>
      <c r="F21" s="45"/>
      <c r="G21" s="34"/>
      <c r="H21" s="40"/>
      <c r="I21" s="35" t="s">
        <v>52</v>
      </c>
      <c r="K21" s="18"/>
    </row>
    <row r="22" spans="1:11" x14ac:dyDescent="0.25">
      <c r="A22" s="26">
        <v>15</v>
      </c>
      <c r="B22" s="4">
        <v>0.25230000000000002</v>
      </c>
      <c r="C22" s="4">
        <v>0.96020000000000005</v>
      </c>
      <c r="D22" s="18">
        <f t="shared" si="0"/>
        <v>0.82509733388877327</v>
      </c>
      <c r="E22" s="42">
        <f t="shared" si="1"/>
        <v>1.0739099660035962</v>
      </c>
      <c r="F22" s="45"/>
      <c r="G22" s="34"/>
      <c r="H22" s="9"/>
      <c r="I22" s="32"/>
      <c r="K22" s="18"/>
    </row>
    <row r="23" spans="1:11" x14ac:dyDescent="0.25">
      <c r="A23" s="26">
        <v>16</v>
      </c>
      <c r="B23" s="4">
        <v>0.23269999999999999</v>
      </c>
      <c r="C23" s="4">
        <v>0.96530000000000005</v>
      </c>
      <c r="D23" s="18">
        <f t="shared" si="0"/>
        <v>0.80247105563037402</v>
      </c>
      <c r="E23" s="42">
        <f t="shared" si="1"/>
        <v>1.044460609282561</v>
      </c>
      <c r="F23" s="45"/>
      <c r="G23" s="34"/>
      <c r="H23" s="9"/>
      <c r="I23" s="32"/>
      <c r="K23" s="18"/>
    </row>
    <row r="24" spans="1:11" ht="15.75" thickBot="1" x14ac:dyDescent="0.3">
      <c r="A24" s="29"/>
      <c r="B24" s="14"/>
      <c r="C24" s="14"/>
      <c r="D24" s="14"/>
      <c r="E24" s="30"/>
      <c r="G24" s="29"/>
      <c r="H24" s="14"/>
      <c r="I24" s="33"/>
      <c r="K24" s="18"/>
    </row>
    <row r="25" spans="1:11" x14ac:dyDescent="0.25">
      <c r="A25" s="9"/>
      <c r="B25" s="9"/>
      <c r="C25" s="9"/>
      <c r="D25" s="9"/>
      <c r="E25" s="57"/>
      <c r="G25" s="9"/>
      <c r="H25" s="9"/>
      <c r="I25" s="9"/>
      <c r="K25" s="18"/>
    </row>
    <row r="26" spans="1:11" x14ac:dyDescent="0.25">
      <c r="D26" s="2" t="s">
        <v>36</v>
      </c>
    </row>
    <row r="27" spans="1:11" x14ac:dyDescent="0.25">
      <c r="D27" s="2" t="s">
        <v>37</v>
      </c>
    </row>
    <row r="28" spans="1:11" ht="53.25" customHeight="1" x14ac:dyDescent="0.25">
      <c r="C28" s="67" t="s">
        <v>56</v>
      </c>
      <c r="D28" s="67"/>
      <c r="E28" s="67"/>
      <c r="F28" s="21" t="s">
        <v>44</v>
      </c>
      <c r="G28" s="67" t="s">
        <v>59</v>
      </c>
      <c r="H28" s="67"/>
      <c r="I28" s="67"/>
      <c r="J28" s="20"/>
    </row>
    <row r="29" spans="1:11" x14ac:dyDescent="0.25">
      <c r="D29" s="2">
        <f>E3</f>
        <v>0.55000000000000004</v>
      </c>
    </row>
    <row r="30" spans="1:11" x14ac:dyDescent="0.25">
      <c r="D30" s="2" t="s">
        <v>0</v>
      </c>
    </row>
    <row r="32" spans="1:11" x14ac:dyDescent="0.25">
      <c r="D32" s="19" t="s">
        <v>40</v>
      </c>
    </row>
    <row r="35" spans="1:9" ht="47.25" customHeight="1" x14ac:dyDescent="0.25">
      <c r="A35" s="71" t="s">
        <v>65</v>
      </c>
      <c r="B35" s="71"/>
      <c r="C35" s="71"/>
      <c r="D35" s="71"/>
      <c r="E35" s="71"/>
      <c r="F35" s="71"/>
      <c r="G35" s="71"/>
      <c r="H35" s="71"/>
      <c r="I35" s="71"/>
    </row>
    <row r="36" spans="1:9" ht="14.25" customHeight="1" x14ac:dyDescent="0.25">
      <c r="A36" s="37"/>
      <c r="B36" s="37"/>
      <c r="C36" s="37"/>
      <c r="D36" s="37"/>
      <c r="E36" s="37"/>
      <c r="F36" s="37"/>
      <c r="G36" s="37"/>
      <c r="H36" s="37"/>
      <c r="I36" s="37"/>
    </row>
    <row r="37" spans="1:9" ht="51.75" customHeight="1" x14ac:dyDescent="0.25">
      <c r="A37" s="71" t="s">
        <v>66</v>
      </c>
      <c r="B37" s="71"/>
      <c r="C37" s="71"/>
      <c r="D37" s="71"/>
      <c r="E37" s="71"/>
      <c r="F37" s="71"/>
      <c r="G37" s="71"/>
      <c r="H37" s="71"/>
      <c r="I37" s="71"/>
    </row>
    <row r="38" spans="1:9" ht="14.25" customHeight="1" x14ac:dyDescent="0.25">
      <c r="A38" s="37"/>
      <c r="B38" s="37"/>
      <c r="C38" s="37"/>
      <c r="D38" s="37"/>
      <c r="E38" s="37"/>
      <c r="F38" s="37"/>
      <c r="G38" s="37"/>
      <c r="H38" s="37"/>
      <c r="I38" s="37"/>
    </row>
    <row r="39" spans="1:9" ht="110.25" customHeight="1" x14ac:dyDescent="0.25">
      <c r="A39" s="71" t="s">
        <v>86</v>
      </c>
      <c r="B39" s="71"/>
      <c r="C39" s="71"/>
      <c r="D39" s="71"/>
      <c r="E39" s="71"/>
      <c r="F39" s="71"/>
      <c r="G39" s="71"/>
      <c r="H39" s="71"/>
      <c r="I39" s="71"/>
    </row>
    <row r="40" spans="1:9" ht="14.25" customHeight="1" x14ac:dyDescent="0.25">
      <c r="A40" s="37"/>
      <c r="B40" s="37"/>
      <c r="C40" s="37"/>
      <c r="D40" s="37"/>
      <c r="E40" s="37"/>
      <c r="F40" s="37"/>
      <c r="G40" s="37"/>
      <c r="H40" s="37"/>
      <c r="I40" s="37"/>
    </row>
    <row r="41" spans="1:9" ht="42" customHeight="1" x14ac:dyDescent="0.25">
      <c r="A41" s="71" t="s">
        <v>67</v>
      </c>
      <c r="B41" s="71"/>
      <c r="C41" s="71"/>
      <c r="D41" s="71"/>
      <c r="E41" s="71"/>
      <c r="F41" s="71"/>
      <c r="G41" s="71"/>
      <c r="H41" s="71"/>
      <c r="I41" s="71"/>
    </row>
  </sheetData>
  <mergeCells count="12">
    <mergeCell ref="A35:I35"/>
    <mergeCell ref="A37:I37"/>
    <mergeCell ref="A41:I41"/>
    <mergeCell ref="A39:I39"/>
    <mergeCell ref="B5:C5"/>
    <mergeCell ref="C28:E28"/>
    <mergeCell ref="A3:D3"/>
    <mergeCell ref="G3:I3"/>
    <mergeCell ref="G28:I28"/>
    <mergeCell ref="G5:G6"/>
    <mergeCell ref="H5:H6"/>
    <mergeCell ref="I5:I6"/>
  </mergeCells>
  <conditionalFormatting sqref="D8:D23">
    <cfRule type="top10" dxfId="2" priority="3" bottom="1" rank="1"/>
  </conditionalFormatting>
  <conditionalFormatting sqref="K8:K25">
    <cfRule type="top10" dxfId="1" priority="2" bottom="1" rank="1"/>
  </conditionalFormatting>
  <conditionalFormatting sqref="E8:E23">
    <cfRule type="cellIs" dxfId="0" priority="1" operator="lessThan">
      <formula>105%</formula>
    </cfRule>
  </conditionalFormatting>
  <pageMargins left="0.70866141732283472" right="0.70866141732283472" top="0.39370078740157483" bottom="0.39370078740157483" header="0.31496062992125984" footer="0.31496062992125984"/>
  <pageSetup paperSize="9" scale="84" fitToHeight="2" orientation="landscape" verticalDpi="597"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Desaturation until clear to fly</vt:lpstr>
      <vt:lpstr>Zieldrücke Pcomp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2017-07-30T10:38:12Z</dcterms:modified>
</cp:coreProperties>
</file>